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<sst xmlns="http://schemas.openxmlformats.org/spreadsheetml/2006/main" count="108" uniqueCount="74">
  <si>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</si>
  <si>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</si>
  <si>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Пухова ул, д.27/25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</si>
  <si>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</si>
  <si>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</si>
  <si>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</si>
  <si>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</si>
  <si>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</si>
  <si>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</si>
  <si>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</si>
  <si>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</si>
  <si>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</si>
  <si>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</si>
  <si>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</si>
  <si>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</si>
  <si>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</si>
  <si>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</si>
  <si>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</si>
  <si>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</si>
  <si>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</si>
  <si>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</si>
  <si>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</si>
  <si>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</si>
  <si>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</si>
  <si>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</si>
  <si>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</si>
  <si>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</si>
  <si>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</si>
  <si>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</si>
  <si>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</si>
  <si>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</si>
  <si>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</si>
  <si>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</si>
  <si>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</si>
  <si>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</si>
  <si>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</si>
  <si>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</si>
  <si>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</si>
  <si>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</si>
  <si>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</si>
  <si>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</si>
  <si>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</si>
  <si>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</si>
  <si>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</si>
  <si>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</si>
  <si>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</si>
  <si>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</si>
  <si>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</si>
  <si>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</si>
  <si>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</si>
  <si>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</si>
  <si>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</si>
  <si>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Итого:</t>
  </si>
  <si>
    <t>Расшифровка вып. работ по капитальному ремонту за 2014г.</t>
  </si>
  <si>
    <t>Оплата провайдеров за 2014г.</t>
  </si>
  <si>
    <t>Накоплено денежных средств по нежилым помещениям за 2014г.</t>
  </si>
  <si>
    <t>ФИО</t>
  </si>
  <si>
    <t>кв.м</t>
  </si>
  <si>
    <t>текущ. ремонт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</si>
  <si>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</si>
  <si>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</si>
  <si>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</si>
  <si>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</si>
  <si>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</si>
  <si>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установка доп.стояков водосточных труб</t>
  </si>
  <si>
    <t>устан.автоматического шлагбаума и улич.ограждения</t>
  </si>
  <si>
    <t xml:space="preserve">ОАО "Вымпелком" </t>
  </si>
  <si>
    <t>Переярченков М.А.</t>
  </si>
  <si>
    <t>Васько В.В.</t>
  </si>
  <si>
    <t>Кривошеева</t>
  </si>
  <si>
    <t>СБС</t>
  </si>
  <si>
    <t>Щербакова М.Е.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</si>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</sst>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wrapText="1"/>
    </xf>
    <xf numFmtId="2" fontId="0" fillId="34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8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2" fontId="6" fillId="0" borderId="0" xfId="0" applyNumberFormat="1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7" fillId="33" borderId="11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33" borderId="11" xfId="0" applyFont="1" applyFill="1" applyBorder="1" applyAlignment="1">
      <alignment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11" xfId="35" applyBorder="1" applyAlignment="1" quotePrefix="1">
      <alignment horizontal="left" vertical="top" wrapText="1"/>
      <protection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">
      <selection activeCell="F25" sqref="F2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00390625" style="1" customWidth="1"/>
    <col min="15" max="15" width="20.875" style="1" customWidth="1"/>
    <col min="16" max="16384" width="9.125" style="1" customWidth="1"/>
  </cols>
  <sheetData>
    <row r="1" spans="3:13" ht="18" customHeight="1">
      <c r="C1" s="87" t="s">
        <v>0</v>
      </c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4:11" ht="12.75" customHeight="1">
      <c r="D2" s="89" t="s">
        <v>1</v>
      </c>
      <c r="E2" s="90"/>
      <c r="F2" s="90"/>
      <c r="G2" s="90"/>
      <c r="H2" s="90"/>
      <c r="I2" s="90"/>
      <c r="J2" s="90"/>
      <c r="K2" s="90"/>
    </row>
    <row r="3" spans="3:10" ht="20.25" customHeight="1">
      <c r="C3" s="91" t="s">
        <v>2</v>
      </c>
      <c r="D3" s="92"/>
      <c r="E3" s="92"/>
      <c r="F3" s="92"/>
      <c r="G3" s="92"/>
      <c r="H3" s="92"/>
      <c r="I3" s="92"/>
      <c r="J3" s="92"/>
    </row>
    <row r="4" spans="1:15" ht="48" customHeight="1">
      <c r="A4" s="2" t="s">
        <v>3</v>
      </c>
      <c r="B4" s="93" t="s">
        <v>4</v>
      </c>
      <c r="C4" s="82"/>
      <c r="D4" s="77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93" t="s">
        <v>10</v>
      </c>
      <c r="K4" s="82"/>
      <c r="L4" s="77"/>
      <c r="M4" s="93" t="s">
        <v>11</v>
      </c>
      <c r="N4" s="94"/>
      <c r="O4" s="2" t="s">
        <v>12</v>
      </c>
    </row>
    <row r="5" spans="1:15" ht="17.25" customHeight="1">
      <c r="A5" s="3"/>
      <c r="B5" s="84" t="s">
        <v>73</v>
      </c>
      <c r="C5" s="85"/>
      <c r="D5" s="86"/>
      <c r="E5" s="9" t="s">
        <v>14</v>
      </c>
      <c r="F5" s="2"/>
      <c r="G5" s="50">
        <f>G6+G7</f>
        <v>3732.6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6" t="s">
        <v>13</v>
      </c>
      <c r="C6" s="82"/>
      <c r="D6" s="77"/>
      <c r="E6" s="9" t="s">
        <v>14</v>
      </c>
      <c r="F6" s="10"/>
      <c r="G6" s="11">
        <v>2552.2</v>
      </c>
      <c r="H6" s="10"/>
      <c r="I6" s="12"/>
      <c r="J6" s="54"/>
      <c r="K6" s="82"/>
      <c r="L6" s="77"/>
      <c r="M6" s="54"/>
      <c r="N6" s="55"/>
      <c r="O6" s="10"/>
    </row>
    <row r="7" spans="1:15" ht="15.75" customHeight="1">
      <c r="A7" s="8"/>
      <c r="B7" s="83" t="s">
        <v>72</v>
      </c>
      <c r="C7" s="82"/>
      <c r="D7" s="77"/>
      <c r="E7" s="9" t="s">
        <v>14</v>
      </c>
      <c r="F7" s="10"/>
      <c r="G7" s="11">
        <f>E53</f>
        <v>1180.4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5" t="s">
        <v>15</v>
      </c>
      <c r="C8" s="82"/>
      <c r="D8" s="77"/>
      <c r="E8" s="12"/>
      <c r="F8" s="16">
        <v>6.84</v>
      </c>
      <c r="G8" s="11">
        <f>150551.28+58933.52</f>
        <v>209484.8</v>
      </c>
      <c r="H8" s="16">
        <f>155224.25+64368.91</f>
        <v>219593.16</v>
      </c>
      <c r="I8" s="11">
        <f>G8</f>
        <v>209484.8</v>
      </c>
      <c r="J8" s="51">
        <f>H8-G8</f>
        <v>10108.360000000015</v>
      </c>
      <c r="K8" s="82"/>
      <c r="L8" s="77"/>
      <c r="M8" s="54"/>
      <c r="N8" s="55"/>
      <c r="O8" s="30" t="s">
        <v>40</v>
      </c>
    </row>
    <row r="9" spans="1:15" ht="14.25" customHeight="1">
      <c r="A9" s="8">
        <v>1.1</v>
      </c>
      <c r="B9" s="56" t="s">
        <v>16</v>
      </c>
      <c r="C9" s="82"/>
      <c r="D9" s="77"/>
      <c r="E9" s="9" t="s">
        <v>17</v>
      </c>
      <c r="F9" s="16">
        <v>0.76</v>
      </c>
      <c r="G9" s="11">
        <f>16727.88+6548.16</f>
        <v>23276.04</v>
      </c>
      <c r="H9" s="16">
        <f>17247.08+7152.09</f>
        <v>24399.170000000002</v>
      </c>
      <c r="I9" s="11">
        <f aca="true" t="shared" si="0" ref="I9:I18">G9</f>
        <v>23276.04</v>
      </c>
      <c r="J9" s="51">
        <f aca="true" t="shared" si="1" ref="J9:J18">H9-G9</f>
        <v>1123.130000000001</v>
      </c>
      <c r="K9" s="82"/>
      <c r="L9" s="77"/>
      <c r="M9" s="54"/>
      <c r="N9" s="55"/>
      <c r="O9" s="30" t="s">
        <v>41</v>
      </c>
    </row>
    <row r="10" spans="1:15" ht="15" customHeight="1">
      <c r="A10" s="8">
        <v>1.2</v>
      </c>
      <c r="B10" s="56" t="s">
        <v>18</v>
      </c>
      <c r="C10" s="82"/>
      <c r="D10" s="77"/>
      <c r="E10" s="9" t="s">
        <v>17</v>
      </c>
      <c r="F10" s="16">
        <v>1.09</v>
      </c>
      <c r="G10" s="11">
        <f>23991.36+9391.44</f>
        <v>33382.8</v>
      </c>
      <c r="H10" s="16">
        <f>24736.04+10257.61</f>
        <v>34993.65</v>
      </c>
      <c r="I10" s="11">
        <f t="shared" si="0"/>
        <v>33382.8</v>
      </c>
      <c r="J10" s="51">
        <f t="shared" si="1"/>
        <v>1610.8499999999985</v>
      </c>
      <c r="K10" s="82"/>
      <c r="L10" s="77"/>
      <c r="M10" s="54"/>
      <c r="N10" s="55"/>
      <c r="O10" s="30" t="s">
        <v>41</v>
      </c>
    </row>
    <row r="11" spans="1:15" ht="15" customHeight="1">
      <c r="A11" s="8">
        <v>1.3</v>
      </c>
      <c r="B11" s="56" t="s">
        <v>19</v>
      </c>
      <c r="C11" s="82"/>
      <c r="D11" s="77"/>
      <c r="E11" s="9" t="s">
        <v>17</v>
      </c>
      <c r="F11" s="16">
        <v>1.85</v>
      </c>
      <c r="G11" s="11">
        <f>40719.24+15939.6</f>
        <v>56658.84</v>
      </c>
      <c r="H11" s="16">
        <f>41983.13+17409.69</f>
        <v>59392.81999999999</v>
      </c>
      <c r="I11" s="11">
        <f t="shared" si="0"/>
        <v>56658.84</v>
      </c>
      <c r="J11" s="51">
        <f t="shared" si="1"/>
        <v>2733.979999999996</v>
      </c>
      <c r="K11" s="82"/>
      <c r="L11" s="77"/>
      <c r="M11" s="54"/>
      <c r="N11" s="55"/>
      <c r="O11" s="30" t="s">
        <v>41</v>
      </c>
    </row>
    <row r="12" spans="1:15" ht="15" customHeight="1">
      <c r="A12" s="8">
        <v>1.4</v>
      </c>
      <c r="B12" s="56" t="s">
        <v>20</v>
      </c>
      <c r="C12" s="82"/>
      <c r="D12" s="77"/>
      <c r="E12" s="9" t="s">
        <v>17</v>
      </c>
      <c r="F12" s="16">
        <v>1.43</v>
      </c>
      <c r="G12" s="11">
        <f>31474.92+12320.88</f>
        <v>43795.799999999996</v>
      </c>
      <c r="H12" s="16">
        <f>32451.87+13457.21</f>
        <v>45909.08</v>
      </c>
      <c r="I12" s="11">
        <f t="shared" si="0"/>
        <v>43795.799999999996</v>
      </c>
      <c r="J12" s="51">
        <f t="shared" si="1"/>
        <v>2113.280000000006</v>
      </c>
      <c r="K12" s="82"/>
      <c r="L12" s="77"/>
      <c r="M12" s="54"/>
      <c r="N12" s="55"/>
      <c r="O12" s="30" t="s">
        <v>42</v>
      </c>
    </row>
    <row r="13" spans="1:15" ht="15" customHeight="1">
      <c r="A13" s="8">
        <v>1.5</v>
      </c>
      <c r="B13" s="56" t="s">
        <v>21</v>
      </c>
      <c r="C13" s="82"/>
      <c r="D13" s="77"/>
      <c r="E13" s="9" t="s">
        <v>17</v>
      </c>
      <c r="F13" s="16">
        <v>1.16</v>
      </c>
      <c r="G13" s="11">
        <f>25532.04+9994.56</f>
        <v>35526.6</v>
      </c>
      <c r="H13" s="16">
        <f>26324.52+10916.34</f>
        <v>37240.86</v>
      </c>
      <c r="I13" s="11">
        <f t="shared" si="0"/>
        <v>35526.6</v>
      </c>
      <c r="J13" s="51">
        <f t="shared" si="1"/>
        <v>1714.260000000002</v>
      </c>
      <c r="K13" s="82"/>
      <c r="L13" s="77"/>
      <c r="M13" s="54"/>
      <c r="N13" s="55"/>
      <c r="O13" s="30" t="s">
        <v>43</v>
      </c>
    </row>
    <row r="14" spans="1:15" ht="15" customHeight="1">
      <c r="A14" s="8">
        <v>1.6</v>
      </c>
      <c r="B14" s="56" t="s">
        <v>22</v>
      </c>
      <c r="C14" s="82"/>
      <c r="D14" s="77"/>
      <c r="E14" s="9" t="s">
        <v>17</v>
      </c>
      <c r="F14" s="16">
        <v>0.31</v>
      </c>
      <c r="G14" s="11">
        <f>6823.2+2670.96</f>
        <v>9494.16</v>
      </c>
      <c r="H14" s="16">
        <f>7034.99+2917.31</f>
        <v>9952.3</v>
      </c>
      <c r="I14" s="11">
        <f t="shared" si="0"/>
        <v>9494.16</v>
      </c>
      <c r="J14" s="51">
        <f t="shared" si="1"/>
        <v>458.1399999999994</v>
      </c>
      <c r="K14" s="82"/>
      <c r="L14" s="77"/>
      <c r="M14" s="54"/>
      <c r="N14" s="55"/>
      <c r="O14" s="30" t="s">
        <v>44</v>
      </c>
    </row>
    <row r="15" spans="1:15" ht="34.5" customHeight="1">
      <c r="A15" s="8">
        <v>1.7</v>
      </c>
      <c r="B15" s="56" t="s">
        <v>23</v>
      </c>
      <c r="C15" s="82"/>
      <c r="D15" s="77"/>
      <c r="E15" s="17" t="s">
        <v>17</v>
      </c>
      <c r="F15" s="16">
        <v>0.08</v>
      </c>
      <c r="G15" s="18">
        <f>1760.88+689.28</f>
        <v>2450.16</v>
      </c>
      <c r="H15" s="16">
        <f>1815.53+752.86</f>
        <v>2568.39</v>
      </c>
      <c r="I15" s="11">
        <f t="shared" si="0"/>
        <v>2450.16</v>
      </c>
      <c r="J15" s="51">
        <f t="shared" si="1"/>
        <v>118.23000000000002</v>
      </c>
      <c r="K15" s="82"/>
      <c r="L15" s="77"/>
      <c r="M15" s="54"/>
      <c r="N15" s="77"/>
      <c r="O15" s="30" t="s">
        <v>45</v>
      </c>
    </row>
    <row r="16" spans="1:15" ht="24" customHeight="1">
      <c r="A16" s="19">
        <v>1.8</v>
      </c>
      <c r="B16" s="56" t="s">
        <v>24</v>
      </c>
      <c r="C16" s="82"/>
      <c r="D16" s="77"/>
      <c r="E16" s="17" t="s">
        <v>17</v>
      </c>
      <c r="F16" s="16">
        <v>0.09</v>
      </c>
      <c r="G16" s="18">
        <f>1980.96+775.44</f>
        <v>2756.4</v>
      </c>
      <c r="H16" s="16">
        <f>2042.44+846.97</f>
        <v>2889.41</v>
      </c>
      <c r="I16" s="11">
        <f t="shared" si="0"/>
        <v>2756.4</v>
      </c>
      <c r="J16" s="51">
        <f t="shared" si="1"/>
        <v>133.00999999999976</v>
      </c>
      <c r="K16" s="82"/>
      <c r="L16" s="77"/>
      <c r="M16" s="54"/>
      <c r="N16" s="77"/>
      <c r="O16" s="30" t="s">
        <v>46</v>
      </c>
    </row>
    <row r="17" spans="1:15" ht="36" customHeight="1">
      <c r="A17" s="19">
        <v>1.9</v>
      </c>
      <c r="B17" s="56" t="s">
        <v>25</v>
      </c>
      <c r="C17" s="82"/>
      <c r="D17" s="77"/>
      <c r="E17" s="20" t="s">
        <v>17</v>
      </c>
      <c r="F17" s="16">
        <v>0.07</v>
      </c>
      <c r="G17" s="21">
        <f>1540.68+603.12</f>
        <v>2143.8</v>
      </c>
      <c r="H17" s="16">
        <f>1588.51+658.74</f>
        <v>2247.25</v>
      </c>
      <c r="I17" s="11">
        <f t="shared" si="0"/>
        <v>2143.8</v>
      </c>
      <c r="J17" s="51">
        <f t="shared" si="1"/>
        <v>103.44999999999982</v>
      </c>
      <c r="K17" s="82"/>
      <c r="L17" s="77"/>
      <c r="M17" s="54"/>
      <c r="N17" s="53"/>
      <c r="O17" s="30" t="s">
        <v>47</v>
      </c>
    </row>
    <row r="18" spans="1:15" ht="14.25" customHeight="1">
      <c r="A18" s="22">
        <v>2</v>
      </c>
      <c r="B18" s="65" t="s">
        <v>26</v>
      </c>
      <c r="C18" s="52"/>
      <c r="D18" s="53"/>
      <c r="E18" s="17" t="s">
        <v>17</v>
      </c>
      <c r="F18" s="16">
        <v>2.84</v>
      </c>
      <c r="G18" s="18">
        <f>62509.68+24469.52</f>
        <v>86979.2</v>
      </c>
      <c r="H18" s="16">
        <f>62906.11+26463.31</f>
        <v>89369.42</v>
      </c>
      <c r="I18" s="11">
        <f t="shared" si="0"/>
        <v>86979.2</v>
      </c>
      <c r="J18" s="51">
        <f t="shared" si="1"/>
        <v>2390.220000000001</v>
      </c>
      <c r="K18" s="82"/>
      <c r="L18" s="77"/>
      <c r="M18" s="54"/>
      <c r="N18" s="53"/>
      <c r="O18" s="30" t="s">
        <v>48</v>
      </c>
    </row>
    <row r="19" spans="1:15" ht="14.25" customHeight="1">
      <c r="A19" s="23">
        <v>3</v>
      </c>
      <c r="B19" s="65" t="s">
        <v>27</v>
      </c>
      <c r="C19" s="52"/>
      <c r="D19" s="53"/>
      <c r="E19" s="17" t="s">
        <v>17</v>
      </c>
      <c r="F19" s="10"/>
      <c r="G19" s="14"/>
      <c r="H19" s="10"/>
      <c r="I19" s="14"/>
      <c r="J19" s="54"/>
      <c r="K19" s="52"/>
      <c r="L19" s="53"/>
      <c r="M19" s="54"/>
      <c r="N19" s="53"/>
      <c r="O19" s="10"/>
    </row>
    <row r="20" spans="1:15" ht="15" customHeight="1">
      <c r="A20" s="23">
        <v>4</v>
      </c>
      <c r="B20" s="65" t="s">
        <v>28</v>
      </c>
      <c r="C20" s="52"/>
      <c r="D20" s="53"/>
      <c r="E20" s="17" t="s">
        <v>17</v>
      </c>
      <c r="F20" s="16">
        <v>1.56</v>
      </c>
      <c r="G20" s="14"/>
      <c r="H20" s="16">
        <f>H21+H22</f>
        <v>-55425.049999999996</v>
      </c>
      <c r="I20" s="14">
        <v>0</v>
      </c>
      <c r="J20" s="51">
        <f>H20-I20</f>
        <v>-55425.049999999996</v>
      </c>
      <c r="K20" s="52"/>
      <c r="L20" s="53"/>
      <c r="M20" s="51">
        <v>55425.05</v>
      </c>
      <c r="N20" s="53"/>
      <c r="O20" s="10"/>
    </row>
    <row r="21" spans="1:15" ht="15" customHeight="1">
      <c r="A21" s="19"/>
      <c r="B21" s="56" t="s">
        <v>29</v>
      </c>
      <c r="C21" s="52"/>
      <c r="D21" s="53"/>
      <c r="E21" s="17" t="s">
        <v>17</v>
      </c>
      <c r="F21" s="10"/>
      <c r="G21" s="18">
        <f>34336.08+13441.12</f>
        <v>47777.200000000004</v>
      </c>
      <c r="H21" s="16">
        <f>34804.31+15714.12</f>
        <v>50518.43</v>
      </c>
      <c r="I21" s="14"/>
      <c r="J21" s="54"/>
      <c r="K21" s="52"/>
      <c r="L21" s="53"/>
      <c r="M21" s="54"/>
      <c r="N21" s="53"/>
      <c r="O21" s="10"/>
    </row>
    <row r="22" spans="1:15" ht="15" customHeight="1">
      <c r="A22" s="19"/>
      <c r="B22" s="56" t="s">
        <v>30</v>
      </c>
      <c r="C22" s="52"/>
      <c r="D22" s="53"/>
      <c r="E22" s="17" t="s">
        <v>17</v>
      </c>
      <c r="F22" s="10"/>
      <c r="G22" s="14"/>
      <c r="H22" s="16">
        <v>-105943.48</v>
      </c>
      <c r="I22" s="14"/>
      <c r="J22" s="54"/>
      <c r="K22" s="52"/>
      <c r="L22" s="53"/>
      <c r="M22" s="54"/>
      <c r="N22" s="53"/>
      <c r="O22" s="10"/>
    </row>
    <row r="23" spans="1:15" ht="15" customHeight="1">
      <c r="A23" s="19"/>
      <c r="B23" s="56" t="s">
        <v>31</v>
      </c>
      <c r="C23" s="52"/>
      <c r="D23" s="53"/>
      <c r="E23" s="17" t="s">
        <v>17</v>
      </c>
      <c r="F23" s="10"/>
      <c r="G23" s="14"/>
      <c r="H23" s="10"/>
      <c r="I23" s="14">
        <v>0</v>
      </c>
      <c r="J23" s="54"/>
      <c r="K23" s="52"/>
      <c r="L23" s="53"/>
      <c r="M23" s="54"/>
      <c r="N23" s="53"/>
      <c r="O23" s="10"/>
    </row>
    <row r="24" spans="1:15" ht="15" customHeight="1">
      <c r="A24" s="23">
        <v>5</v>
      </c>
      <c r="B24" s="65" t="s">
        <v>32</v>
      </c>
      <c r="C24" s="52"/>
      <c r="D24" s="53"/>
      <c r="E24" s="17" t="s">
        <v>17</v>
      </c>
      <c r="F24" s="10">
        <v>1.5</v>
      </c>
      <c r="G24" s="14"/>
      <c r="H24" s="16">
        <f>H25+H26</f>
        <v>120467.69</v>
      </c>
      <c r="I24" s="18">
        <v>88561</v>
      </c>
      <c r="J24" s="51">
        <f>H24-I24</f>
        <v>31906.690000000002</v>
      </c>
      <c r="K24" s="52"/>
      <c r="L24" s="53"/>
      <c r="M24" s="54"/>
      <c r="N24" s="53"/>
      <c r="O24" s="10"/>
    </row>
    <row r="25" spans="1:15" ht="15" customHeight="1">
      <c r="A25" s="19"/>
      <c r="B25" s="56" t="s">
        <v>29</v>
      </c>
      <c r="C25" s="52"/>
      <c r="D25" s="53"/>
      <c r="E25" s="17" t="s">
        <v>17</v>
      </c>
      <c r="F25" s="10"/>
      <c r="G25" s="18">
        <v>37724.4</v>
      </c>
      <c r="H25" s="16">
        <v>45645.77</v>
      </c>
      <c r="I25" s="14"/>
      <c r="J25" s="54"/>
      <c r="K25" s="52"/>
      <c r="L25" s="53"/>
      <c r="M25" s="54"/>
      <c r="N25" s="53"/>
      <c r="O25" s="10"/>
    </row>
    <row r="26" spans="1:15" ht="15" customHeight="1">
      <c r="A26" s="19"/>
      <c r="B26" s="56" t="s">
        <v>30</v>
      </c>
      <c r="C26" s="52"/>
      <c r="D26" s="53"/>
      <c r="E26" s="17" t="s">
        <v>17</v>
      </c>
      <c r="F26" s="10"/>
      <c r="G26" s="14"/>
      <c r="H26" s="10">
        <v>74821.92</v>
      </c>
      <c r="I26" s="14"/>
      <c r="J26" s="54"/>
      <c r="K26" s="52"/>
      <c r="L26" s="53"/>
      <c r="M26" s="54"/>
      <c r="N26" s="53"/>
      <c r="O26" s="10"/>
    </row>
    <row r="27" spans="1:15" ht="15" customHeight="1">
      <c r="A27" s="24"/>
      <c r="B27" s="56" t="s">
        <v>31</v>
      </c>
      <c r="C27" s="52"/>
      <c r="D27" s="53"/>
      <c r="E27" s="17" t="s">
        <v>17</v>
      </c>
      <c r="F27" s="10"/>
      <c r="G27" s="25"/>
      <c r="H27" s="10"/>
      <c r="I27" s="21">
        <v>88561</v>
      </c>
      <c r="J27" s="54"/>
      <c r="K27" s="52"/>
      <c r="L27" s="53"/>
      <c r="M27" s="54"/>
      <c r="N27" s="53"/>
      <c r="O27" s="10"/>
    </row>
    <row r="28" spans="1:15" ht="15" customHeight="1">
      <c r="A28" s="15">
        <v>6</v>
      </c>
      <c r="B28" s="65" t="s">
        <v>33</v>
      </c>
      <c r="C28" s="52"/>
      <c r="D28" s="53"/>
      <c r="E28" s="17" t="s">
        <v>17</v>
      </c>
      <c r="F28" s="10"/>
      <c r="G28" s="11">
        <f>SUM(G29:G33)</f>
        <v>1155254.1099999999</v>
      </c>
      <c r="H28" s="16">
        <f>SUM(H29:H33)</f>
        <v>1170697.54</v>
      </c>
      <c r="I28" s="11">
        <f aca="true" t="shared" si="2" ref="I28:I33">G28</f>
        <v>1155254.1099999999</v>
      </c>
      <c r="J28" s="51">
        <f>H28-G28</f>
        <v>15443.430000000168</v>
      </c>
      <c r="K28" s="52"/>
      <c r="L28" s="53"/>
      <c r="M28" s="51"/>
      <c r="N28" s="53"/>
      <c r="O28" s="10"/>
    </row>
    <row r="29" spans="1:15" ht="26.25" customHeight="1">
      <c r="A29" s="8"/>
      <c r="B29" s="56" t="s">
        <v>34</v>
      </c>
      <c r="C29" s="52"/>
      <c r="D29" s="53"/>
      <c r="E29" s="9" t="s">
        <v>17</v>
      </c>
      <c r="F29" s="10"/>
      <c r="G29" s="11">
        <f>2034.71+97734.72</f>
        <v>99769.43000000001</v>
      </c>
      <c r="H29" s="16">
        <f>5532.88+122057.22</f>
        <v>127590.1</v>
      </c>
      <c r="I29" s="11">
        <f t="shared" si="2"/>
        <v>99769.43000000001</v>
      </c>
      <c r="J29" s="51">
        <f>H29-G29</f>
        <v>27820.67</v>
      </c>
      <c r="K29" s="52"/>
      <c r="L29" s="53"/>
      <c r="M29" s="54"/>
      <c r="N29" s="55"/>
      <c r="O29" s="30" t="s">
        <v>49</v>
      </c>
    </row>
    <row r="30" spans="1:15" ht="25.5" customHeight="1">
      <c r="A30" s="8"/>
      <c r="B30" s="56" t="s">
        <v>35</v>
      </c>
      <c r="C30" s="52"/>
      <c r="D30" s="53"/>
      <c r="E30" s="9" t="s">
        <v>17</v>
      </c>
      <c r="F30" s="10"/>
      <c r="G30" s="11">
        <f>122789.23+39046.05</f>
        <v>161835.28</v>
      </c>
      <c r="H30" s="16">
        <f>121086.1+38974.09</f>
        <v>160060.19</v>
      </c>
      <c r="I30" s="11">
        <f t="shared" si="2"/>
        <v>161835.28</v>
      </c>
      <c r="J30" s="51">
        <f>H30-G30</f>
        <v>-1775.0899999999965</v>
      </c>
      <c r="K30" s="52"/>
      <c r="L30" s="53"/>
      <c r="M30" s="51">
        <v>1775.09</v>
      </c>
      <c r="N30" s="53"/>
      <c r="O30" s="30" t="s">
        <v>50</v>
      </c>
    </row>
    <row r="31" spans="1:15" ht="15" customHeight="1">
      <c r="A31" s="8"/>
      <c r="B31" s="56" t="s">
        <v>36</v>
      </c>
      <c r="C31" s="52"/>
      <c r="D31" s="53"/>
      <c r="E31" s="9" t="s">
        <v>17</v>
      </c>
      <c r="F31" s="10"/>
      <c r="G31" s="26" t="s">
        <v>37</v>
      </c>
      <c r="H31" s="16" t="s">
        <v>37</v>
      </c>
      <c r="I31" s="11" t="str">
        <f t="shared" si="2"/>
        <v> </v>
      </c>
      <c r="J31" s="51"/>
      <c r="K31" s="52"/>
      <c r="L31" s="53"/>
      <c r="M31" s="54"/>
      <c r="N31" s="55"/>
      <c r="O31" s="30"/>
    </row>
    <row r="32" spans="1:15" ht="27.75" customHeight="1">
      <c r="A32" s="27"/>
      <c r="B32" s="56" t="s">
        <v>38</v>
      </c>
      <c r="C32" s="52"/>
      <c r="D32" s="53"/>
      <c r="E32" s="28" t="s">
        <v>17</v>
      </c>
      <c r="F32" s="10"/>
      <c r="G32" s="16">
        <f>81125.45+25761</f>
        <v>106886.45</v>
      </c>
      <c r="H32" s="16">
        <f>78996.99+25220.87</f>
        <v>104217.86</v>
      </c>
      <c r="I32" s="11">
        <f t="shared" si="2"/>
        <v>106886.45</v>
      </c>
      <c r="J32" s="51">
        <f>H32-G32</f>
        <v>-2668.5899999999965</v>
      </c>
      <c r="K32" s="52"/>
      <c r="L32" s="53"/>
      <c r="M32" s="51">
        <v>2668.59</v>
      </c>
      <c r="N32" s="53"/>
      <c r="O32" s="30" t="s">
        <v>50</v>
      </c>
    </row>
    <row r="33" spans="1:15" ht="25.5" customHeight="1">
      <c r="A33" s="19"/>
      <c r="B33" s="56" t="s">
        <v>39</v>
      </c>
      <c r="C33" s="52"/>
      <c r="D33" s="53"/>
      <c r="E33" s="29" t="s">
        <v>17</v>
      </c>
      <c r="F33" s="10"/>
      <c r="G33" s="16">
        <f>565426.1+221336.85</f>
        <v>786762.95</v>
      </c>
      <c r="H33" s="16">
        <f>559947.03+218882.36</f>
        <v>778829.39</v>
      </c>
      <c r="I33" s="11">
        <f t="shared" si="2"/>
        <v>786762.95</v>
      </c>
      <c r="J33" s="51">
        <f>H33-G33</f>
        <v>-7933.5599999999395</v>
      </c>
      <c r="K33" s="52"/>
      <c r="L33" s="53"/>
      <c r="M33" s="51">
        <v>7933.56</v>
      </c>
      <c r="N33" s="53"/>
      <c r="O33" s="30" t="s">
        <v>51</v>
      </c>
    </row>
    <row r="34" ht="15" customHeight="1"/>
    <row r="36" spans="1:6" ht="12.75">
      <c r="A36" s="74" t="s">
        <v>53</v>
      </c>
      <c r="B36" s="74"/>
      <c r="C36" s="74"/>
      <c r="D36" s="74"/>
      <c r="E36" s="74"/>
      <c r="F36" s="74"/>
    </row>
    <row r="37" spans="1:6" ht="12.75">
      <c r="A37" s="75" t="s">
        <v>64</v>
      </c>
      <c r="B37" s="76"/>
      <c r="C37" s="76"/>
      <c r="D37" s="76"/>
      <c r="E37" s="77"/>
      <c r="F37" s="33">
        <v>28901</v>
      </c>
    </row>
    <row r="38" spans="1:6" ht="12.75">
      <c r="A38" s="75" t="s">
        <v>65</v>
      </c>
      <c r="B38" s="76"/>
      <c r="C38" s="76"/>
      <c r="D38" s="76"/>
      <c r="E38" s="77"/>
      <c r="F38" s="33">
        <v>59660</v>
      </c>
    </row>
    <row r="39" spans="1:6" ht="12.75">
      <c r="A39" s="78" t="s">
        <v>52</v>
      </c>
      <c r="B39" s="79"/>
      <c r="C39" s="79"/>
      <c r="D39" s="79"/>
      <c r="E39" s="80"/>
      <c r="F39" s="31">
        <f>SUM(F37:F38)</f>
        <v>88561</v>
      </c>
    </row>
    <row r="42" spans="1:7" ht="12.75">
      <c r="A42" s="66" t="s">
        <v>54</v>
      </c>
      <c r="B42" s="66"/>
      <c r="C42" s="66"/>
      <c r="D42" s="66"/>
      <c r="E42" s="67"/>
      <c r="F42" s="67"/>
      <c r="G42" s="32"/>
    </row>
    <row r="43" spans="1:7" ht="12.75">
      <c r="A43" s="68" t="s">
        <v>66</v>
      </c>
      <c r="B43" s="69"/>
      <c r="C43" s="69"/>
      <c r="D43" s="69"/>
      <c r="E43" s="69"/>
      <c r="F43" s="38">
        <v>2971.62</v>
      </c>
      <c r="G43" s="37"/>
    </row>
    <row r="44" spans="1:6" ht="12.75">
      <c r="A44" s="39"/>
      <c r="B44" s="40"/>
      <c r="C44" s="40"/>
      <c r="D44" s="40"/>
      <c r="E44" s="40"/>
      <c r="F44" s="41"/>
    </row>
    <row r="45" spans="1:6" ht="12.75">
      <c r="A45" s="39"/>
      <c r="B45" s="40"/>
      <c r="C45" s="40"/>
      <c r="D45" s="40"/>
      <c r="E45" s="40"/>
      <c r="F45" s="41"/>
    </row>
    <row r="46" spans="1:7" ht="12.75">
      <c r="A46" s="81" t="s">
        <v>55</v>
      </c>
      <c r="B46" s="82"/>
      <c r="C46" s="82"/>
      <c r="D46" s="82"/>
      <c r="E46" s="82"/>
      <c r="F46" s="77"/>
      <c r="G46" s="37"/>
    </row>
    <row r="47" spans="1:7" ht="22.5">
      <c r="A47" s="70" t="s">
        <v>56</v>
      </c>
      <c r="B47" s="71"/>
      <c r="C47" s="71"/>
      <c r="D47" s="72"/>
      <c r="E47" s="42" t="s">
        <v>57</v>
      </c>
      <c r="F47" s="42" t="s">
        <v>58</v>
      </c>
      <c r="G47" s="49"/>
    </row>
    <row r="48" spans="1:7" ht="12.75">
      <c r="A48" s="59" t="s">
        <v>67</v>
      </c>
      <c r="B48" s="60"/>
      <c r="C48" s="60"/>
      <c r="D48" s="61"/>
      <c r="E48" s="35">
        <v>43.8</v>
      </c>
      <c r="F48" s="36">
        <v>2640.29</v>
      </c>
      <c r="G48" s="32"/>
    </row>
    <row r="49" spans="1:7" ht="12.75">
      <c r="A49" s="59" t="s">
        <v>68</v>
      </c>
      <c r="B49" s="60"/>
      <c r="C49" s="60"/>
      <c r="D49" s="61"/>
      <c r="E49" s="35">
        <v>157.7</v>
      </c>
      <c r="F49" s="36">
        <v>3430.6</v>
      </c>
      <c r="G49" s="32"/>
    </row>
    <row r="50" spans="1:7" ht="12.75">
      <c r="A50" s="59" t="s">
        <v>69</v>
      </c>
      <c r="B50" s="60"/>
      <c r="C50" s="60"/>
      <c r="D50" s="61"/>
      <c r="E50" s="35">
        <v>43.8</v>
      </c>
      <c r="F50" s="36">
        <v>178.54</v>
      </c>
      <c r="G50" s="32"/>
    </row>
    <row r="51" spans="1:7" ht="12.75">
      <c r="A51" s="59" t="s">
        <v>70</v>
      </c>
      <c r="B51" s="60"/>
      <c r="C51" s="60"/>
      <c r="D51" s="61"/>
      <c r="E51" s="35">
        <v>891.9</v>
      </c>
      <c r="F51" s="36">
        <v>13330.06</v>
      </c>
      <c r="G51" s="32"/>
    </row>
    <row r="52" spans="1:7" ht="12.75">
      <c r="A52" s="59" t="s">
        <v>71</v>
      </c>
      <c r="B52" s="60"/>
      <c r="C52" s="60"/>
      <c r="D52" s="61"/>
      <c r="E52" s="35">
        <v>43.2</v>
      </c>
      <c r="F52" s="36">
        <v>358.17</v>
      </c>
      <c r="G52" s="32"/>
    </row>
    <row r="53" spans="1:7" ht="17.25" customHeight="1">
      <c r="A53" s="62" t="s">
        <v>52</v>
      </c>
      <c r="B53" s="63"/>
      <c r="C53" s="63"/>
      <c r="D53" s="64"/>
      <c r="E53" s="34">
        <f>SUM(E48:E52)</f>
        <v>1180.4</v>
      </c>
      <c r="F53" s="34">
        <f>SUM(F48:F52)</f>
        <v>19937.659999999996</v>
      </c>
      <c r="G53" s="32"/>
    </row>
    <row r="54" ht="15" customHeight="1"/>
    <row r="56" spans="2:9" ht="12.75">
      <c r="B56" s="43"/>
      <c r="C56" s="44"/>
      <c r="D56" s="45"/>
      <c r="E56" s="43" t="s">
        <v>59</v>
      </c>
      <c r="F56" s="46"/>
      <c r="G56" s="46"/>
      <c r="H56"/>
      <c r="I56"/>
    </row>
    <row r="57" spans="2:9" ht="12.75">
      <c r="B57" s="47"/>
      <c r="C57" s="45"/>
      <c r="D57" s="46"/>
      <c r="E57" s="46"/>
      <c r="F57" s="46"/>
      <c r="G57" s="46"/>
      <c r="H57"/>
      <c r="I57"/>
    </row>
    <row r="58" spans="2:9" ht="12.75">
      <c r="B58" s="46"/>
      <c r="C58" s="46"/>
      <c r="D58" s="46"/>
      <c r="E58" s="46"/>
      <c r="F58" s="46"/>
      <c r="G58" s="46"/>
      <c r="H58"/>
      <c r="I58"/>
    </row>
    <row r="59" spans="2:9" ht="12.75">
      <c r="B59" s="47"/>
      <c r="C59" s="46"/>
      <c r="D59" s="46"/>
      <c r="E59" s="46"/>
      <c r="F59" s="47" t="s">
        <v>60</v>
      </c>
      <c r="G59" s="48"/>
      <c r="H59" s="46"/>
      <c r="I59"/>
    </row>
    <row r="60" spans="1:9" ht="12.75">
      <c r="A60" s="73" t="s">
        <v>61</v>
      </c>
      <c r="B60" s="58"/>
      <c r="C60" s="48"/>
      <c r="D60" s="46"/>
      <c r="E60" s="46"/>
      <c r="F60" s="46"/>
      <c r="G60" s="46"/>
      <c r="H60"/>
      <c r="I60"/>
    </row>
    <row r="61" spans="1:9" ht="12.75">
      <c r="A61" s="57" t="s">
        <v>62</v>
      </c>
      <c r="B61" s="58"/>
      <c r="C61" s="48"/>
      <c r="D61" s="47"/>
      <c r="E61" s="46"/>
      <c r="F61" s="46"/>
      <c r="G61" s="46"/>
      <c r="H61"/>
      <c r="I61"/>
    </row>
    <row r="62" spans="1:9" ht="12.75">
      <c r="A62" s="57" t="s">
        <v>63</v>
      </c>
      <c r="B62" s="58"/>
      <c r="C62" s="48"/>
      <c r="D62" s="46"/>
      <c r="E62" s="46"/>
      <c r="F62" s="46"/>
      <c r="G62" s="46"/>
      <c r="H62"/>
      <c r="I62"/>
    </row>
  </sheetData>
  <sheetProtection/>
  <mergeCells count="106">
    <mergeCell ref="B5:D5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A46:F46"/>
    <mergeCell ref="A49:D49"/>
    <mergeCell ref="A50:D50"/>
    <mergeCell ref="B26:D26"/>
    <mergeCell ref="J26:L26"/>
    <mergeCell ref="M26:N26"/>
    <mergeCell ref="B27:D27"/>
    <mergeCell ref="J27:L27"/>
    <mergeCell ref="M27:N27"/>
    <mergeCell ref="A36:F36"/>
    <mergeCell ref="A37:E37"/>
    <mergeCell ref="A38:E38"/>
    <mergeCell ref="A39:E39"/>
    <mergeCell ref="M28:N28"/>
    <mergeCell ref="M29:N29"/>
    <mergeCell ref="M30:N30"/>
    <mergeCell ref="B31:D31"/>
    <mergeCell ref="A42:F42"/>
    <mergeCell ref="A51:D51"/>
    <mergeCell ref="A43:E43"/>
    <mergeCell ref="A47:D47"/>
    <mergeCell ref="A48:D48"/>
    <mergeCell ref="A60:B60"/>
    <mergeCell ref="A61:B61"/>
    <mergeCell ref="A62:B62"/>
    <mergeCell ref="A52:D52"/>
    <mergeCell ref="A53:D53"/>
    <mergeCell ref="B28:D28"/>
    <mergeCell ref="J28:L28"/>
    <mergeCell ref="B29:D29"/>
    <mergeCell ref="J29:L29"/>
    <mergeCell ref="B30:D30"/>
    <mergeCell ref="J30:L30"/>
    <mergeCell ref="J31:L31"/>
    <mergeCell ref="M31:N31"/>
    <mergeCell ref="B32:D32"/>
    <mergeCell ref="J32:L32"/>
    <mergeCell ref="M32:N32"/>
    <mergeCell ref="B33:D33"/>
    <mergeCell ref="J33:L33"/>
    <mergeCell ref="M33:N33"/>
  </mergeCells>
  <printOptions/>
  <pageMargins left="0.24" right="0.16" top="0.2" bottom="0.2" header="0.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2015-03-16T11:28:11Z</cp:lastPrinted>
  <dcterms:created xsi:type="dcterms:W3CDTF">2015-02-09T06:53:34Z</dcterms:created>
  <dcterms:modified xsi:type="dcterms:W3CDTF">2015-03-16T11:28:14Z</dcterms:modified>
  <cp:category/>
  <cp:version/>
  <cp:contentType/>
  <cp:contentStatus/>
</cp:coreProperties>
</file>